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عيون الجواء\الميزانية\2023م\المصروفات والإيرادات الربع الثاني 2023م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D159" i="1" s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<sst xmlns="http://schemas.openxmlformats.org/spreadsheetml/2006/main" count="554" uniqueCount="447">
  <si>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</si>
  <si>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</si>
  <si>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</si>
  <si>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</si>
  <si>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</si>
  <si>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</si>
  <si>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</si>
  <si>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</si>
  <si>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</si>
  <si>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</si>
  <si>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</si>
  <si>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</si>
  <si>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</si>
  <si>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</si>
  <si>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</si>
  <si>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</si>
  <si>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</si>
  <si>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</si>
  <si>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</si>
  <si>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</si>
  <si>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</si>
  <si>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</si>
  <si>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</si>
  <si>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</si>
  <si>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</si>
  <si>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</si>
  <si>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</si>
  <si>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</si>
  <si>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</si>
  <si>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</si>
  <si>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</si>
  <si>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</si>
  <si>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</si>
  <si>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</si>
  <si>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</si>
  <si>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</si>
  <si>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</si>
  <si>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</si>
  <si>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</si>
  <si>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</si>
  <si>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</si>
  <si>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</si>
  <si>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</si>
  <si>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</si>
  <si>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</si>
  <si>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</si>
  <si>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</si>
  <si>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</si>
  <si>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</si>
  <si>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</si>
  <si>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</si>
  <si>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</si>
  <si>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</si>
  <si>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</si>
  <si>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</si>
  <si>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</si>
  <si>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</si>
  <si>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</si>
  <si>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</si>
  <si>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</si>
  <si>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</si>
  <si>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</si>
  <si>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</si>
  <si>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</si>
  <si>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</si>
  <si>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</si>
  <si>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</si>
  <si>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</si>
  <si>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</si>
  <si>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</si>
  <si>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</si>
  <si>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</si>
  <si>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</si>
  <si>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</si>
  <si>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</si>
  <si>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</si>
  <si>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</si>
  <si>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</si>
  <si>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</si>
  <si>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</si>
  <si>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</si>
  <si>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</si>
  <si>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</si>
  <si>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</si>
  <si>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</si>
  <si>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</si>
  <si>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</si>
  <si>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</si>
  <si>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</si>
  <si>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</si>
  <si>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</si>
  <si>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</si>
  <si>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</si>
  <si>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</si>
  <si>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</si>
  <si>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</si>
  <si>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</si>
  <si>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</si>
  <si>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</si>
  <si>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</si>
  <si>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</si>
  <si>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</si>
  <si>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</si>
  <si>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</si>
  <si>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</si>
  <si>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</si>
  <si>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</si>
  <si>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</si>
  <si>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</si>
  <si>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</si>
  <si>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</si>
  <si>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</si>
  <si>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</si>
  <si>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</si>
  <si>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</si>
  <si>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</si>
  <si>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</si>
  <si>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</si>
  <si>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</si>
  <si>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</si>
  <si>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</si>
  <si>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</si>
  <si>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</si>
  <si>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</si>
  <si>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</si>
  <si>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</si>
  <si>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</si>
  <si>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</si>
  <si>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</si>
  <si>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</si>
  <si>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</si>
  <si>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</si>
  <si>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</si>
  <si>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</si>
  <si>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</si>
  <si>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</si>
  <si>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</si>
  <si>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</si>
  <si>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</si>
  <si>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</si>
  <si>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</si>
  <si>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</si>
  <si>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</si>
  <si>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</si>
  <si>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</si>
  <si>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</si>
  <si>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</si>
  <si>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</si>
  <si>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</si>
  <si>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</si>
  <si>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</si>
  <si>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</si>
  <si>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</si>
  <si>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</si>
  <si>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</si>
  <si>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</si>
  <si>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</si>
  <si>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</si>
  <si>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</si>
  <si>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</si>
  <si>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</si>
  <si>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</si>
  <si>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</si>
  <si>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</si>
  <si>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</si>
  <si>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</si>
  <si>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</si>
  <si>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</si>
  <si>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</si>
  <si>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</si>
  <si>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</si>
  <si>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</si>
  <si>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</si>
  <si>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</si>
  <si>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</si>
  <si>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</si>
  <si>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</si>
  <si>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</si>
  <si>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</si>
  <si>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</si>
  <si>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</si>
  <si>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</si>
  <si>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</si>
  <si>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</si>
  <si>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</si>
  <si>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</si>
  <si>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</si>
  <si>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</si>
  <si>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</si>
  <si>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</si>
  <si>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</si>
  <si>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</si>
  <si>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</si>
  <si>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</si>
  <si>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</si>
  <si>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</si>
  <si>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</si>
  <si>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</si>
  <si>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</si>
  <si>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</si>
  <si>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</si>
  <si>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</si>
  <si>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</si>
  <si>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</si>
  <si>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</si>
  <si>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</si>
  <si>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</si>
  <si>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</si>
  <si>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</si>
  <si>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</si>
  <si>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</si>
  <si>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</si>
  <si>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</si>
  <si>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</si>
  <si>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</si>
  <si>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</si>
  <si>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</si>
  <si>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</si>
  <si>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</si>
  <si>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</si>
  <si>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</si>
  <si>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</si>
  <si>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</si>
  <si>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</si>
  <si>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</si>
  <si>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</si>
  <si>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</si>
  <si>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</si>
  <si>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</si>
  <si>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</si>
  <si>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</si>
  <si>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</si>
  <si>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</si>
  <si>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</si>
  <si>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</si>
  <si>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</si>
  <si>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</si>
  <si>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</si>
  <si>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</si>
  <si>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</si>
  <si>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</si>
  <si>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</si>
  <si>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</si>
  <si>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</si>
  <si>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</si>
  <si>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</si>
  <si>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</si>
  <si>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</si>
  <si>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</si>
  <si>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</si>
  <si>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</si>
  <si>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</si>
  <si>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</si>
  <si>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</si>
  <si>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</si>
  <si>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</si>
  <si>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</si>
  <si>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</si>
  <si>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</si>
  <si>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</si>
  <si>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</si>
  <si>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</si>
  <si>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</si>
  <si>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</si>
  <si>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</si>
  <si>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</si>
  <si>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</si>
  <si>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</si>
  <si>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</si>
  <si>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</si>
  <si>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</si>
  <si>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</si>
  <si>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</si>
  <si>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</si>
  <si>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</si>
  <si>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</si>
  <si>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</si>
  <si>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</si>
  <si>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</si>
  <si>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</si>
  <si>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</si>
  <si>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</si>
  <si>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</si>
  <si>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</si>
  <si>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</si>
  <si>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</si>
  <si>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</si>
  <si>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</si>
  <si>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</si>
  <si>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</si>
  <si>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</si>
  <si>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</si>
  <si>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</si>
  <si>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</si>
  <si>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</si>
  <si>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</si>
  <si>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</si>
  <si>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</si>
  <si>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</si>
  <si>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</si>
  <si>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</si>
  <si>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</si>
  <si>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</si>
  <si>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</si>
  <si>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</si>
  <si>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</si>
  <si>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</si>
  <si>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</si>
  <si>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</si>
  <si>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</si>
  <si>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</si>
  <si>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</si>
  <si>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</si>
  <si>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</si>
  <si>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</si>
  <si>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</si>
  <si>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</si>
  <si>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</si>
  <si>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</si>
  <si>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</si>
  <si>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</si>
  <si>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</si>
  <si>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</si>
  <si>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</si>
  <si>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</si>
  <si>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</si>
  <si>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</si>
  <si>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</si>
  <si>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</si>
  <si>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</si>
  <si>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</si>
  <si>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</si>
  <si>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</si>
  <si>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</si>
  <si>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</si>
  <si>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</si>
  <si>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</si>
  <si>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</si>
  <si>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</si>
  <si>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</si>
  <si>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</si>
  <si>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</si>
  <si>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</si>
  <si>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</si>
  <si>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</si>
  <si>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</si>
  <si>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</si>
  <si>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</si>
  <si>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</si>
  <si>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</si>
  <si>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</si>
  <si>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</si>
  <si>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</si>
  <si>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</si>
  <si>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</si>
  <si>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</si>
  <si>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</si>
  <si>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</si>
  <si>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</si>
  <si>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</si>
  <si>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</si>
  <si>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</si>
  <si>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</si>
  <si>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</si>
  <si>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</si>
  <si>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</si>
  <si>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</si>
  <si>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</si>
  <si>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</si>
  <si>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</si>
  <si>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</si>
  <si>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</si>
  <si>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</si>
  <si>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</si>
  <si>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</si>
  <si>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</si>
  <si>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</si>
  <si>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</si>
  <si>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</si>
  <si>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</si>
  <si>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</si>
  <si>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</si>
  <si>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</si>
  <si>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</si>
  <si>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</si>
  <si>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</si>
  <si>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</si>
  <si>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</si>
  <si>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</si>
  <si>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</si>
  <si>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</si>
  <si>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</si>
  <si>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</si>
  <si>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</si>
  <si>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</si>
  <si>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</si>
  <si>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</si>
  <si>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</si>
  <si>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</si>
  <si>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</si>
  <si>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</si>
  <si>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</si>
  <si>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</si>
  <si>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</si>
  <si>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</si>
  <si>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</si>
  <si>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</si>
  <si>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</si>
  <si>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</si>
  <si>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</si>
  <si>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</si>
  <si>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</si>
  <si>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</si>
  <si>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</si>
  <si>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</si>
  <si>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</si>
  <si>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</si>
  <si>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</si>
  <si>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</si>
  <si>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</si>
  <si>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</si>
  <si>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</si>
  <si>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</si>
  <si>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</si>
  <si>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</si>
  <si>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</si>
  <si>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</si>
  <si>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</si>
  <si>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</si>
  <si>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</si>
  <si>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</si>
  <si>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</si>
  <si>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</si>
  <si>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</si>
  <si>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</si>
  <si>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</si>
  <si>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</si>
  <si>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</si>
  <si>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</si>
  <si>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</si>
  <si>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</si>
  <si>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</si>
  <si>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</si>
  <si>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2023      الى 30 / 6 / 2023    </t>
  </si>
  <si>
    <t xml:space="preserve">تقرير بالأصول الثابتة بتاريخ 30 /  6 /   2023م </t>
  </si>
  <si>
    <t>تقرير بالإلتزامات وصافي اًلأصول بتاريخ 30 /  6 /    2023م</t>
  </si>
  <si>
    <t xml:space="preserve">تقرير إيرادات ومصروفات البرامج والأنشطة المقيدة للفترة من 1 /  4 / 2023م      الى  30 / 6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</si>
</sst>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8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251459</xdr:colOff>
      <xdr:row>35</xdr:row>
      <xdr:rowOff>102871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D8779181-5307-45A8-8648-9AE6E09B1419}"/>
            </a:ext>
          </a:extLst>
        </xdr:cNvPr>
        <xdr:cNvSpPr txBox="1"/>
      </xdr:nvSpPr>
      <xdr:spPr>
        <a:xfrm>
          <a:off x="11230714141" y="361950"/>
          <a:ext cx="573785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جمعية التنمية الأهلية بعيون الجواء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4873811.52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:1443/09/18هـ      ترخيص رقم 4234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1443/09/18هـ   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عيون الجواء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0553661144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0533489064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oyoon.al.jiwa@gmail.com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K9" sqref="K9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4873811.5200000005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2" t="s">
        <v>36</v>
      </c>
      <c r="C5" s="255" t="s">
        <v>93</v>
      </c>
      <c r="D5" s="255"/>
      <c r="E5" s="255"/>
      <c r="F5" s="255"/>
      <c r="G5" s="255" t="s">
        <v>94</v>
      </c>
      <c r="H5" s="256"/>
    </row>
    <row r="6" spans="2:12" ht="31.5" customHeight="1" x14ac:dyDescent="0.2">
      <c r="B6" s="253"/>
      <c r="C6" s="257" t="s">
        <v>95</v>
      </c>
      <c r="D6" s="258"/>
      <c r="E6" s="257" t="s">
        <v>185</v>
      </c>
      <c r="F6" s="258"/>
      <c r="G6" s="259" t="s">
        <v>94</v>
      </c>
      <c r="H6" s="261" t="s">
        <v>98</v>
      </c>
    </row>
    <row r="7" spans="2:12" ht="16.5" thickBot="1" x14ac:dyDescent="0.25">
      <c r="B7" s="254"/>
      <c r="C7" s="145" t="s">
        <v>93</v>
      </c>
      <c r="D7" s="145" t="s">
        <v>186</v>
      </c>
      <c r="E7" s="145" t="s">
        <v>96</v>
      </c>
      <c r="F7" s="145" t="s">
        <v>97</v>
      </c>
      <c r="G7" s="260"/>
      <c r="H7" s="262"/>
      <c r="I7" s="80"/>
      <c r="J7" s="81"/>
      <c r="K7" s="81"/>
    </row>
    <row r="8" spans="2:12" ht="21" thickTop="1" x14ac:dyDescent="0.2">
      <c r="B8" s="249" t="s">
        <v>112</v>
      </c>
      <c r="C8" s="250"/>
      <c r="D8" s="250"/>
      <c r="E8" s="250"/>
      <c r="F8" s="250"/>
      <c r="G8" s="250"/>
      <c r="H8" s="251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9" t="s">
        <v>113</v>
      </c>
      <c r="C21" s="250"/>
      <c r="D21" s="250"/>
      <c r="E21" s="250"/>
      <c r="F21" s="250"/>
      <c r="G21" s="250"/>
      <c r="H21" s="251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3" t="s">
        <v>179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2:14" ht="15" thickBot="1" x14ac:dyDescent="0.25"/>
    <row r="5" spans="2:14" ht="30.75" customHeight="1" thickTop="1" x14ac:dyDescent="0.2">
      <c r="B5" s="266" t="s">
        <v>90</v>
      </c>
      <c r="C5" s="271" t="s">
        <v>86</v>
      </c>
      <c r="D5" s="271" t="s">
        <v>87</v>
      </c>
      <c r="E5" s="271" t="s">
        <v>88</v>
      </c>
      <c r="F5" s="271" t="s">
        <v>91</v>
      </c>
      <c r="G5" s="268" t="s">
        <v>436</v>
      </c>
      <c r="H5" s="269"/>
      <c r="I5" s="269"/>
      <c r="J5" s="269"/>
      <c r="K5" s="270"/>
      <c r="L5" s="273" t="s">
        <v>89</v>
      </c>
      <c r="M5" s="264" t="s">
        <v>441</v>
      </c>
      <c r="N5" s="264" t="s">
        <v>184</v>
      </c>
    </row>
    <row r="6" spans="2:14" ht="15" customHeight="1" thickBot="1" x14ac:dyDescent="0.3">
      <c r="B6" s="267"/>
      <c r="C6" s="272"/>
      <c r="D6" s="272"/>
      <c r="E6" s="272"/>
      <c r="F6" s="272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4"/>
      <c r="M6" s="265"/>
      <c r="N6" s="265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0" workbookViewId="0">
      <selection activeCell="D16" sqref="D16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5" t="s">
        <v>178</v>
      </c>
      <c r="D2" s="275"/>
      <c r="E2" s="275"/>
      <c r="F2" s="275"/>
      <c r="G2" s="275"/>
      <c r="H2" s="275"/>
      <c r="I2" s="275"/>
      <c r="J2" s="275"/>
      <c r="K2" s="275"/>
      <c r="L2" s="275"/>
    </row>
    <row r="3" spans="2:16" ht="23.25" thickBot="1" x14ac:dyDescent="0.25">
      <c r="B3" s="276" t="s">
        <v>188</v>
      </c>
      <c r="C3" s="281" t="s">
        <v>114</v>
      </c>
      <c r="D3" s="278" t="s">
        <v>37</v>
      </c>
      <c r="E3" s="279"/>
      <c r="F3" s="280"/>
      <c r="G3" s="278" t="s">
        <v>38</v>
      </c>
      <c r="H3" s="279"/>
      <c r="I3" s="280"/>
      <c r="J3" s="278" t="s">
        <v>39</v>
      </c>
      <c r="K3" s="279"/>
      <c r="L3" s="280"/>
      <c r="N3" s="278" t="s">
        <v>85</v>
      </c>
      <c r="O3" s="279"/>
      <c r="P3" s="280"/>
    </row>
    <row r="4" spans="2:16" ht="22.5" thickBot="1" x14ac:dyDescent="0.25">
      <c r="B4" s="277"/>
      <c r="C4" s="282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227000</v>
      </c>
      <c r="H10" s="219"/>
      <c r="I10" s="217"/>
      <c r="J10" s="219"/>
      <c r="K10" s="219"/>
      <c r="L10" s="219"/>
      <c r="N10" s="141">
        <f t="shared" si="0"/>
        <v>227000</v>
      </c>
      <c r="O10" s="141">
        <f t="shared" si="1"/>
        <v>0</v>
      </c>
      <c r="P10" s="141">
        <f t="shared" si="2"/>
        <v>227000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97">
        <v>6750</v>
      </c>
      <c r="H11" s="217">
        <v>0</v>
      </c>
      <c r="I11" s="217"/>
      <c r="J11" s="219"/>
      <c r="K11" s="219"/>
      <c r="L11" s="219"/>
      <c r="N11" s="141">
        <f t="shared" si="0"/>
        <v>6750</v>
      </c>
      <c r="O11" s="141">
        <f t="shared" si="1"/>
        <v>0</v>
      </c>
      <c r="P11" s="141">
        <f t="shared" si="2"/>
        <v>6750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233750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233750</v>
      </c>
      <c r="O12" s="6">
        <f t="shared" si="1"/>
        <v>0</v>
      </c>
      <c r="P12" s="6">
        <f t="shared" si="2"/>
        <v>233750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97">
        <v>45985.25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45985.25</v>
      </c>
      <c r="O14" s="141">
        <f t="shared" si="1"/>
        <v>0</v>
      </c>
      <c r="P14" s="141">
        <f t="shared" si="2"/>
        <v>45985.25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45985.25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45985.25</v>
      </c>
      <c r="O19" s="6">
        <f t="shared" si="1"/>
        <v>0</v>
      </c>
      <c r="P19" s="6">
        <f t="shared" si="2"/>
        <v>45985.25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45985.25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233750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279735.25</v>
      </c>
      <c r="O26" s="9">
        <f t="shared" si="1"/>
        <v>0</v>
      </c>
      <c r="P26" s="9">
        <f t="shared" si="2"/>
        <v>279735.25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M248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10.125" bestFit="1" customWidth="1"/>
    <col min="5" max="6" width="10.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3" t="s">
        <v>443</v>
      </c>
      <c r="C2" s="283"/>
      <c r="D2" s="283"/>
      <c r="E2" s="283"/>
      <c r="F2" s="283"/>
      <c r="G2" s="283"/>
      <c r="H2" s="283"/>
      <c r="I2" s="283"/>
      <c r="J2" s="283"/>
      <c r="K2" s="283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83328.56</v>
      </c>
      <c r="E5" s="223">
        <f>E6</f>
        <v>41387.55999999999</v>
      </c>
      <c r="F5" s="224">
        <f>F210</f>
        <v>41941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41387.55999999999</v>
      </c>
      <c r="E6" s="226">
        <f>E7+E38+E134+E190</f>
        <v>41387.55999999999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3450</v>
      </c>
      <c r="E38" s="226">
        <f>E39+E49+E88+E118</f>
        <v>3450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3450</v>
      </c>
      <c r="E88" s="226">
        <f>SUM(E89:E93,E97:E100,E109,E113)</f>
        <v>3450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3450</v>
      </c>
      <c r="E109" s="226">
        <f>SUM(E110:E112)</f>
        <v>3450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3450</v>
      </c>
      <c r="E110" s="297">
        <v>3450</v>
      </c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37937.55999999999</v>
      </c>
      <c r="E134" s="226">
        <f>SUM(E135,E137,E144,E150,E155,E157,E159,E161,E163,E165,E167,E169,E171,E183)</f>
        <v>37937.55999999999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37047</v>
      </c>
      <c r="E137" s="226">
        <f>SUM(E138:E143)</f>
        <v>37047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37047</v>
      </c>
      <c r="E139" s="297">
        <v>37047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32.64</v>
      </c>
      <c r="E155" s="226">
        <f>E156</f>
        <v>32.64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32.64</v>
      </c>
      <c r="E156">
        <v>32.64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229.35</v>
      </c>
      <c r="E159" s="226">
        <f>E160</f>
        <v>229.35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229.35</v>
      </c>
      <c r="E160">
        <v>229.35</v>
      </c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105</v>
      </c>
      <c r="E165" s="226">
        <f>E166</f>
        <v>105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105</v>
      </c>
      <c r="E166">
        <v>105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95.63</v>
      </c>
      <c r="E167" s="226">
        <f>E168</f>
        <v>95.63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95.63</v>
      </c>
      <c r="E168">
        <v>95.63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154.81</v>
      </c>
      <c r="E169" s="226">
        <f>E170</f>
        <v>154.81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154.81</v>
      </c>
      <c r="E170">
        <v>154.81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273.13</v>
      </c>
      <c r="E171" s="226">
        <f>SUM(E172:E182)</f>
        <v>273.13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273.13</v>
      </c>
      <c r="E172">
        <v>273.13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41941</v>
      </c>
      <c r="E210" s="228"/>
      <c r="F210" s="227">
        <f>SUM(F211,F249)</f>
        <v>41941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41941</v>
      </c>
      <c r="E211" s="232"/>
      <c r="F211" s="227">
        <f>SUM(F212,F214,F223,F232,F238)</f>
        <v>41941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6750</v>
      </c>
      <c r="E214" s="232"/>
      <c r="F214" s="227">
        <f>SUM(F215:F222)</f>
        <v>6750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6750</v>
      </c>
      <c r="E222" s="232"/>
      <c r="F222" s="297">
        <v>6750</v>
      </c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35191</v>
      </c>
      <c r="E238" s="232"/>
      <c r="F238" s="227">
        <f>SUM(F239:F248)</f>
        <v>35191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4500</v>
      </c>
      <c r="E243" s="232"/>
      <c r="F243" s="297">
        <v>4500</v>
      </c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30691</v>
      </c>
      <c r="E244" s="232"/>
      <c r="F244" s="297">
        <v>30691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83328.56</v>
      </c>
      <c r="E293" s="243">
        <f>E5</f>
        <v>41387.55999999999</v>
      </c>
      <c r="F293" s="243">
        <f>F210</f>
        <v>41941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5" workbookViewId="0">
      <selection activeCell="E18" sqref="E18"/>
    </sheetView>
  </sheetViews>
  <sheetFormatPr defaultRowHeight="14.25" x14ac:dyDescent="0.2"/>
  <cols>
    <col min="3" max="3" width="44.375" customWidth="1"/>
    <col min="4" max="5" width="11.375" bestFit="1" customWidth="1"/>
    <col min="6" max="6" width="17.625" customWidth="1"/>
  </cols>
  <sheetData>
    <row r="2" spans="2:6" ht="20.25" x14ac:dyDescent="0.3">
      <c r="B2" s="286" t="s">
        <v>444</v>
      </c>
      <c r="C2" s="286"/>
      <c r="D2" s="286"/>
      <c r="E2" s="286"/>
      <c r="F2" s="286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97">
        <v>303641.64</v>
      </c>
      <c r="E7" s="297">
        <v>69297.39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45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45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303641.64</v>
      </c>
      <c r="E15" s="161">
        <f>SUM(E7:E14)</f>
        <v>69297.39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97">
        <v>4933319</v>
      </c>
      <c r="E17" s="297">
        <v>4933319</v>
      </c>
      <c r="F17" s="160"/>
    </row>
    <row r="18" spans="2:6" ht="21" customHeight="1" x14ac:dyDescent="0.2">
      <c r="B18" s="207">
        <v>122</v>
      </c>
      <c r="C18" s="208" t="s">
        <v>54</v>
      </c>
      <c r="D18" s="297">
        <v>10925</v>
      </c>
      <c r="E18" s="297">
        <v>10925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4944244</v>
      </c>
      <c r="E22" s="161">
        <f>SUM(E17:E21)</f>
        <v>4944244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4" t="s">
        <v>425</v>
      </c>
      <c r="C33" s="285"/>
      <c r="D33" s="166">
        <f>D15+D22+D31</f>
        <v>5247885.6399999997</v>
      </c>
      <c r="E33" s="166">
        <f>E15+E22+E31</f>
        <v>5013541.3899999997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9" zoomScale="96" zoomScaleNormal="96" workbookViewId="0">
      <selection activeCell="F24" sqref="F24"/>
    </sheetView>
  </sheetViews>
  <sheetFormatPr defaultRowHeight="14.25" x14ac:dyDescent="0.2"/>
  <cols>
    <col min="3" max="3" width="8.125" bestFit="1" customWidth="1"/>
    <col min="4" max="4" width="33.375" customWidth="1"/>
    <col min="5" max="5" width="11.375" bestFit="1" customWidth="1"/>
    <col min="6" max="6" width="12.375" bestFit="1" customWidth="1"/>
    <col min="7" max="7" width="23.375" customWidth="1"/>
  </cols>
  <sheetData>
    <row r="2" spans="3:7" ht="20.25" x14ac:dyDescent="0.3">
      <c r="C2" s="286" t="s">
        <v>445</v>
      </c>
      <c r="D2" s="286"/>
      <c r="E2" s="286"/>
      <c r="F2" s="286"/>
      <c r="G2" s="286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246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8">
        <f>F19+'تقرير المصروفات '!E134</f>
        <v>374074.12</v>
      </c>
      <c r="F19" s="211">
        <v>336136.56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374074.12</v>
      </c>
      <c r="F22" s="161">
        <f>SUM(F15:F21)</f>
        <v>336136.56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7">
        <f>F25+'تقرير الايرادات والتبرعات '!G12+'تقرير الايرادات والتبرعات '!H12-'تقرير المصروفات '!F211</f>
        <v>224489.28999999998</v>
      </c>
      <c r="F25" s="204">
        <v>32680.29</v>
      </c>
      <c r="G25" s="160"/>
    </row>
    <row r="26" spans="3:7" ht="15.75" x14ac:dyDescent="0.2">
      <c r="C26" s="207">
        <v>23102</v>
      </c>
      <c r="D26" s="208" t="s">
        <v>442</v>
      </c>
      <c r="E26" s="247">
        <f>F26+'تقرير الايرادات والتبرعات '!D19+'تقرير الايرادات والتبرعات '!E19-'تقرير المصروفات '!F249-'تقرير المصروفات '!E6</f>
        <v>4649322.2300000004</v>
      </c>
      <c r="F26" s="204">
        <v>4644724.54</v>
      </c>
      <c r="G26" s="160"/>
    </row>
    <row r="27" spans="3:7" ht="16.5" thickBot="1" x14ac:dyDescent="0.25">
      <c r="C27" s="207">
        <v>23103</v>
      </c>
      <c r="D27" s="208" t="s">
        <v>81</v>
      </c>
      <c r="E27" s="247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4873811.5200000005</v>
      </c>
      <c r="F28" s="164">
        <f>SUM(F25:F27)</f>
        <v>4677404.83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4" t="s">
        <v>433</v>
      </c>
      <c r="D30" s="285"/>
      <c r="E30" s="166">
        <f>E13+E22+E28</f>
        <v>5247885.6400000006</v>
      </c>
      <c r="F30" s="166">
        <f>F13+F22+F28</f>
        <v>5013541.3899999997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7" t="s">
        <v>176</v>
      </c>
      <c r="C3" s="287"/>
      <c r="D3" s="287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6" t="s">
        <v>446</v>
      </c>
      <c r="C2" s="296"/>
      <c r="D2" s="296"/>
      <c r="E2" s="296"/>
      <c r="F2" s="296"/>
      <c r="G2" s="296"/>
      <c r="H2" s="296"/>
      <c r="I2" s="296"/>
      <c r="J2" s="296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0" t="s">
        <v>434</v>
      </c>
      <c r="C5" s="291"/>
      <c r="D5" s="292"/>
      <c r="F5" s="293" t="s">
        <v>435</v>
      </c>
      <c r="G5" s="294"/>
      <c r="H5" s="295"/>
      <c r="J5" s="288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9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6750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-6750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6750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-6750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35191</v>
      </c>
      <c r="E32" s="117"/>
      <c r="F32" s="123">
        <v>31105</v>
      </c>
      <c r="G32" s="126" t="s">
        <v>142</v>
      </c>
      <c r="H32" s="175">
        <f>'تقرير الايرادات والتبرعات '!G10</f>
        <v>227000</v>
      </c>
      <c r="J32" s="140">
        <f t="shared" si="0"/>
        <v>191809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4500</v>
      </c>
      <c r="E37" s="117"/>
      <c r="F37" s="124">
        <v>31105005</v>
      </c>
      <c r="G37" s="125" t="s">
        <v>152</v>
      </c>
      <c r="H37" s="175"/>
      <c r="J37" s="140">
        <f t="shared" si="0"/>
        <v>-4500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30691</v>
      </c>
      <c r="E38" s="117"/>
      <c r="F38" s="124">
        <v>31105006</v>
      </c>
      <c r="G38" s="125" t="s">
        <v>154</v>
      </c>
      <c r="H38" s="175"/>
      <c r="J38" s="140">
        <f t="shared" si="0"/>
        <v>-30691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41941</v>
      </c>
      <c r="E48" s="119"/>
      <c r="F48" s="128"/>
      <c r="G48" s="50" t="s">
        <v>42</v>
      </c>
      <c r="H48" s="177">
        <f>H7+H8+H17+H26+H32+H43</f>
        <v>227000</v>
      </c>
      <c r="J48" s="51">
        <f>H48-D48</f>
        <v>185059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32680.29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217739.29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2024-01-03T19:40:59Z</dcterms:modified>
</cp:coreProperties>
</file>